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PPP\SMM\"/>
    </mc:Choice>
  </mc:AlternateContent>
  <xr:revisionPtr revIDLastSave="0" documentId="13_ncr:1_{BE518F9A-BDEB-418C-AE5E-69EE5DB0DB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YEAR PROJECTION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8" i="11" l="1"/>
  <c r="G54" i="11"/>
  <c r="B18" i="11"/>
  <c r="C18" i="11" s="1"/>
  <c r="D18" i="11" s="1"/>
  <c r="B28" i="11"/>
  <c r="B29" i="11"/>
  <c r="C29" i="11" s="1"/>
  <c r="D29" i="11" s="1"/>
  <c r="E29" i="11" s="1"/>
  <c r="F29" i="11" s="1"/>
  <c r="G29" i="11" s="1"/>
  <c r="B12" i="11"/>
  <c r="B13" i="11" s="1"/>
  <c r="B26" i="11" s="1"/>
  <c r="C26" i="11" s="1"/>
  <c r="D26" i="11" s="1"/>
  <c r="E26" i="11" s="1"/>
  <c r="F26" i="11" s="1"/>
  <c r="G26" i="11" s="1"/>
  <c r="B11" i="11"/>
  <c r="G53" i="11" s="1"/>
  <c r="B34" i="11"/>
  <c r="C34" i="11" s="1"/>
  <c r="D34" i="11" s="1"/>
  <c r="E34" i="11" s="1"/>
  <c r="F34" i="11" s="1"/>
  <c r="G34" i="11" s="1"/>
  <c r="B27" i="11"/>
  <c r="C27" i="11" s="1"/>
  <c r="D27" i="11" s="1"/>
  <c r="E27" i="11" s="1"/>
  <c r="F27" i="11" s="1"/>
  <c r="G27" i="11" s="1"/>
  <c r="G35" i="11" l="1"/>
  <c r="G49" i="11"/>
  <c r="B30" i="11"/>
  <c r="B19" i="11"/>
  <c r="C35" i="11"/>
  <c r="C36" i="11" s="1"/>
  <c r="E35" i="11"/>
  <c r="F35" i="11"/>
  <c r="D35" i="11"/>
  <c r="C28" i="11"/>
  <c r="D28" i="11" s="1"/>
  <c r="E28" i="11" s="1"/>
  <c r="F28" i="11" s="1"/>
  <c r="G28" i="11" s="1"/>
  <c r="C19" i="11"/>
  <c r="E18" i="11"/>
  <c r="D19" i="11"/>
  <c r="G48" i="11" l="1"/>
  <c r="G47" i="11"/>
  <c r="C57" i="11" s="1"/>
  <c r="B20" i="11"/>
  <c r="B21" i="11" s="1"/>
  <c r="C20" i="11"/>
  <c r="C21" i="11" s="1"/>
  <c r="D36" i="11"/>
  <c r="E36" i="11" s="1"/>
  <c r="F36" i="11" s="1"/>
  <c r="G36" i="11" s="1"/>
  <c r="C30" i="11"/>
  <c r="D30" i="11"/>
  <c r="D20" i="11"/>
  <c r="D21" i="11" s="1"/>
  <c r="F18" i="11"/>
  <c r="E19" i="11"/>
  <c r="G50" i="11" l="1"/>
  <c r="D22" i="11"/>
  <c r="D23" i="11" s="1"/>
  <c r="D40" i="11" s="1"/>
  <c r="D42" i="11" s="1"/>
  <c r="C22" i="11"/>
  <c r="C23" i="11" s="1"/>
  <c r="C40" i="11" s="1"/>
  <c r="C42" i="11" s="1"/>
  <c r="B22" i="11"/>
  <c r="B23" i="11" s="1"/>
  <c r="B40" i="11" s="1"/>
  <c r="E20" i="11"/>
  <c r="E21" i="11" s="1"/>
  <c r="G18" i="11"/>
  <c r="F19" i="11"/>
  <c r="B39" i="11" l="1"/>
  <c r="B41" i="11"/>
  <c r="D39" i="11"/>
  <c r="C39" i="11"/>
  <c r="E22" i="11"/>
  <c r="E23" i="11" s="1"/>
  <c r="E30" i="11"/>
  <c r="G19" i="11"/>
  <c r="G20" i="11" s="1"/>
  <c r="F30" i="11"/>
  <c r="F20" i="11"/>
  <c r="F21" i="11" s="1"/>
  <c r="E40" i="11" l="1"/>
  <c r="E42" i="11" s="1"/>
  <c r="E39" i="11"/>
  <c r="C41" i="11"/>
  <c r="F22" i="11"/>
  <c r="F23" i="11" s="1"/>
  <c r="F40" i="11" s="1"/>
  <c r="F42" i="11" s="1"/>
  <c r="G21" i="11"/>
  <c r="G30" i="11"/>
  <c r="F39" i="11" l="1"/>
  <c r="D41" i="11"/>
  <c r="C43" i="11"/>
  <c r="G22" i="11"/>
  <c r="G23" i="11" s="1"/>
  <c r="G40" i="11" s="1"/>
  <c r="G42" i="11" s="1"/>
  <c r="D43" i="11" l="1"/>
  <c r="E41" i="11"/>
  <c r="G39" i="11"/>
  <c r="E43" i="11" l="1"/>
  <c r="F41" i="11"/>
  <c r="F43" i="11" l="1"/>
  <c r="G41" i="11"/>
  <c r="G43" i="11" l="1"/>
  <c r="G51" i="11"/>
  <c r="G52" i="11" s="1"/>
  <c r="G55" i="11" l="1"/>
  <c r="F58" i="11" s="1"/>
  <c r="G58" i="11" s="1"/>
  <c r="F57" i="11" l="1"/>
</calcChain>
</file>

<file path=xl/sharedStrings.xml><?xml version="1.0" encoding="utf-8"?>
<sst xmlns="http://schemas.openxmlformats.org/spreadsheetml/2006/main" count="67" uniqueCount="66">
  <si>
    <t>SmartYield Calculator</t>
  </si>
  <si>
    <t>Instantly calculate your true ROI. No more guesswork.</t>
  </si>
  <si>
    <t>Year 0</t>
  </si>
  <si>
    <t>Year 1</t>
  </si>
  <si>
    <t>Year 2</t>
  </si>
  <si>
    <t>Year 3</t>
  </si>
  <si>
    <t>Year 4</t>
  </si>
  <si>
    <t>Year 5</t>
  </si>
  <si>
    <t>Monthly Rent</t>
  </si>
  <si>
    <t>Annual Rent Income</t>
  </si>
  <si>
    <t>Vacancy Loss (5%)</t>
  </si>
  <si>
    <t>Net Rental Income</t>
  </si>
  <si>
    <t>Cumulative Cash Flow</t>
  </si>
  <si>
    <t>ROI This Year</t>
  </si>
  <si>
    <t>5-YEAR CASH FLOW</t>
  </si>
  <si>
    <t>Total ROI (Cumulative)</t>
  </si>
  <si>
    <t>5-YEAR PROJECTION</t>
  </si>
  <si>
    <t>Your Total Expenses</t>
  </si>
  <si>
    <t>Fill only the yellow-colored cells</t>
  </si>
  <si>
    <t>EMI</t>
  </si>
  <si>
    <t>Flat Maintenance Cost/Yr</t>
  </si>
  <si>
    <t>Property Market Value</t>
  </si>
  <si>
    <t>Home Price</t>
  </si>
  <si>
    <t>Down Payment(20%)</t>
  </si>
  <si>
    <t>Loan(80%)</t>
  </si>
  <si>
    <t>Rate of Interest</t>
  </si>
  <si>
    <t>Loan number of years</t>
  </si>
  <si>
    <t>Your Annual House Insurance</t>
  </si>
  <si>
    <t>Property Appreciation %</t>
  </si>
  <si>
    <t>APPRECIATION</t>
  </si>
  <si>
    <t>Parameters</t>
  </si>
  <si>
    <t>EXPENSES</t>
  </si>
  <si>
    <t>Property Appreciation Gain</t>
  </si>
  <si>
    <t>Annual House Insurance</t>
  </si>
  <si>
    <t>Your Home Details</t>
  </si>
  <si>
    <t>You Property Loan Details</t>
  </si>
  <si>
    <t>Total Current Appreciation</t>
  </si>
  <si>
    <t>Your Tax Slab(%)</t>
  </si>
  <si>
    <t>Your Annual Property Tax</t>
  </si>
  <si>
    <t>Tax Saving (30%)*</t>
  </si>
  <si>
    <t>Net Rental Income After Tax Saving</t>
  </si>
  <si>
    <t>FINAL EXIT WEALTH</t>
  </si>
  <si>
    <t>CASHFLOW</t>
  </si>
  <si>
    <t>Annual Cash Flow</t>
  </si>
  <si>
    <t>(-) Selling Costs (2%)</t>
  </si>
  <si>
    <t>(-) Outstanding Loan</t>
  </si>
  <si>
    <t>Net Cash from Sale</t>
  </si>
  <si>
    <t>(+) Total Cash Saved</t>
  </si>
  <si>
    <t>Property Sq. Ft.</t>
  </si>
  <si>
    <t>Property tax per Sq. Ft (Zone-C)</t>
  </si>
  <si>
    <t>Monthly Rent(you collect from your tenant)</t>
  </si>
  <si>
    <t>Your EMI Annual</t>
  </si>
  <si>
    <t>Monthly Cash Flow</t>
  </si>
  <si>
    <t>Property Investment</t>
  </si>
  <si>
    <t>Current Property Value</t>
  </si>
  <si>
    <t>Total Exit Wealth (After Year)</t>
  </si>
  <si>
    <t>If you sell at</t>
  </si>
  <si>
    <t>after 5 years</t>
  </si>
  <si>
    <t>your profit would be</t>
  </si>
  <si>
    <t>RealEstateSmartly (www.realestatesmartly.com)</t>
  </si>
  <si>
    <t>To get more details about property buying, visit our course page: https://realestatesmartly.com/courses/</t>
  </si>
  <si>
    <t>Initial Down Payment</t>
  </si>
  <si>
    <t>Actual Net Profit</t>
  </si>
  <si>
    <t>Registratrion charges</t>
  </si>
  <si>
    <t xml:space="preserve">It means you invested </t>
  </si>
  <si>
    <t>you got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</si>
</sst>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₹&quot;\ #,##0;[Red]&quot;₹&quot;\ \-#,##0"/>
    <numFmt numFmtId="8" formatCode="&quot;₹&quot;\ #,##0.00;[Red]&quot;₹&quot;\ \-#,##0.00"/>
    <numFmt numFmtId="164" formatCode="&quot;₹&quot;\ #,##0.00"/>
    <numFmt numFmtId="165" formatCode="&quot;₹&quot;\ 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rgb="FF0F1115"/>
      <name val="Inter"/>
      <family val="2"/>
    </font>
    <font>
      <b/>
      <i/>
      <sz val="10"/>
      <color rgb="FF0F1115"/>
      <name val="Inter"/>
      <family val="2"/>
    </font>
    <font>
      <b/>
      <sz val="10"/>
      <color rgb="FF1F1F1F"/>
      <name val="Arial"/>
      <family val="2"/>
    </font>
    <font>
      <sz val="10"/>
      <color rgb="FF1F1F1F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444746"/>
      <name val="Arial"/>
      <family val="2"/>
    </font>
    <font>
      <b/>
      <sz val="10"/>
      <color rgb="FF444746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1" xfId="0" applyFont="1" applyBorder="1" applyAlignment="1">
      <alignment horizontal="left" vertical="center" indent="1" readingOrder="1"/>
    </xf>
    <xf numFmtId="6" fontId="4" fillId="0" borderId="1" xfId="0" applyNumberFormat="1" applyFont="1" applyBorder="1" applyAlignment="1">
      <alignment horizontal="left" vertical="center" indent="1" readingOrder="1"/>
    </xf>
    <xf numFmtId="0" fontId="6" fillId="0" borderId="0" xfId="0" applyFont="1" applyAlignment="1">
      <alignment horizontal="left" vertical="center" indent="1" readingOrder="1"/>
    </xf>
    <xf numFmtId="0" fontId="7" fillId="0" borderId="0" xfId="0" applyFont="1"/>
    <xf numFmtId="0" fontId="11" fillId="0" borderId="0" xfId="0" applyFont="1"/>
    <xf numFmtId="0" fontId="7" fillId="0" borderId="1" xfId="0" applyFont="1" applyBorder="1"/>
    <xf numFmtId="8" fontId="11" fillId="0" borderId="0" xfId="0" applyNumberFormat="1" applyFont="1"/>
    <xf numFmtId="0" fontId="4" fillId="0" borderId="5" xfId="0" applyFont="1" applyBorder="1" applyAlignment="1">
      <alignment horizontal="left" vertical="center" indent="1" readingOrder="1"/>
    </xf>
    <xf numFmtId="0" fontId="4" fillId="0" borderId="7" xfId="0" applyFont="1" applyBorder="1" applyAlignment="1">
      <alignment horizontal="left" vertical="center" wrapText="1" indent="1" readingOrder="1"/>
    </xf>
    <xf numFmtId="6" fontId="4" fillId="5" borderId="6" xfId="0" applyNumberFormat="1" applyFont="1" applyFill="1" applyBorder="1" applyAlignment="1">
      <alignment horizontal="right" vertical="top" readingOrder="1"/>
    </xf>
    <xf numFmtId="0" fontId="8" fillId="5" borderId="6" xfId="0" applyFont="1" applyFill="1" applyBorder="1" applyAlignment="1">
      <alignment horizontal="right" vertical="top"/>
    </xf>
    <xf numFmtId="10" fontId="8" fillId="5" borderId="6" xfId="1" applyNumberFormat="1" applyFont="1" applyFill="1" applyBorder="1" applyAlignment="1">
      <alignment horizontal="right" vertical="top"/>
    </xf>
    <xf numFmtId="6" fontId="4" fillId="0" borderId="6" xfId="0" applyNumberFormat="1" applyFont="1" applyBorder="1" applyAlignment="1">
      <alignment horizontal="right" vertical="top" readingOrder="1"/>
    </xf>
    <xf numFmtId="6" fontId="8" fillId="5" borderId="9" xfId="0" applyNumberFormat="1" applyFont="1" applyFill="1" applyBorder="1" applyAlignment="1">
      <alignment horizontal="right" vertical="center"/>
    </xf>
    <xf numFmtId="9" fontId="4" fillId="0" borderId="0" xfId="1" applyFont="1" applyFill="1" applyBorder="1" applyAlignment="1">
      <alignment horizontal="left" vertical="center" indent="1" readingOrder="1"/>
    </xf>
    <xf numFmtId="9" fontId="4" fillId="0" borderId="1" xfId="1" applyFont="1" applyFill="1" applyBorder="1" applyAlignment="1">
      <alignment horizontal="left" vertical="center" indent="1" readingOrder="1"/>
    </xf>
    <xf numFmtId="10" fontId="4" fillId="0" borderId="1" xfId="0" applyNumberFormat="1" applyFont="1" applyBorder="1" applyAlignment="1">
      <alignment horizontal="left" vertical="center" indent="1" readingOrder="1"/>
    </xf>
    <xf numFmtId="0" fontId="5" fillId="0" borderId="1" xfId="0" applyFont="1" applyBorder="1" applyAlignment="1">
      <alignment horizontal="left" vertical="center" indent="1" readingOrder="1"/>
    </xf>
    <xf numFmtId="6" fontId="5" fillId="0" borderId="1" xfId="0" applyNumberFormat="1" applyFont="1" applyBorder="1" applyAlignment="1">
      <alignment horizontal="left" vertical="center" indent="1" readingOrder="1"/>
    </xf>
    <xf numFmtId="6" fontId="9" fillId="0" borderId="1" xfId="0" applyNumberFormat="1" applyFont="1" applyBorder="1" applyAlignment="1">
      <alignment horizontal="left" vertical="center" indent="1" readingOrder="1"/>
    </xf>
    <xf numFmtId="6" fontId="4" fillId="7" borderId="1" xfId="0" applyNumberFormat="1" applyFont="1" applyFill="1" applyBorder="1" applyAlignment="1">
      <alignment horizontal="left" vertical="center" indent="1" readingOrder="1"/>
    </xf>
    <xf numFmtId="9" fontId="4" fillId="5" borderId="1" xfId="0" applyNumberFormat="1" applyFont="1" applyFill="1" applyBorder="1" applyAlignment="1">
      <alignment horizontal="left" vertical="center" indent="1" readingOrder="1"/>
    </xf>
    <xf numFmtId="6" fontId="10" fillId="0" borderId="1" xfId="0" applyNumberFormat="1" applyFont="1" applyBorder="1" applyAlignment="1">
      <alignment horizontal="left" vertical="center" indent="1" readingOrder="1"/>
    </xf>
    <xf numFmtId="0" fontId="8" fillId="5" borderId="6" xfId="0" applyFont="1" applyFill="1" applyBorder="1"/>
    <xf numFmtId="164" fontId="8" fillId="5" borderId="6" xfId="0" applyNumberFormat="1" applyFont="1" applyFill="1" applyBorder="1"/>
    <xf numFmtId="165" fontId="8" fillId="5" borderId="6" xfId="0" applyNumberFormat="1" applyFont="1" applyFill="1" applyBorder="1"/>
    <xf numFmtId="9" fontId="8" fillId="5" borderId="9" xfId="1" applyFont="1" applyFill="1" applyBorder="1"/>
    <xf numFmtId="0" fontId="7" fillId="0" borderId="0" xfId="0" applyFont="1" applyAlignment="1">
      <alignment horizontal="left" vertical="center" wrapText="1" indent="1" readingOrder="1"/>
    </xf>
    <xf numFmtId="10" fontId="8" fillId="0" borderId="0" xfId="0" applyNumberFormat="1" applyFont="1" applyAlignment="1">
      <alignment horizontal="left" vertical="center" indent="1" readingOrder="1"/>
    </xf>
    <xf numFmtId="0" fontId="5" fillId="0" borderId="0" xfId="0" applyFont="1" applyAlignment="1">
      <alignment horizontal="left" vertical="center" wrapText="1" indent="1" readingOrder="1"/>
    </xf>
    <xf numFmtId="0" fontId="3" fillId="0" borderId="0" xfId="0" applyFont="1" applyAlignment="1">
      <alignment horizontal="center" vertical="center"/>
    </xf>
    <xf numFmtId="6" fontId="10" fillId="7" borderId="1" xfId="0" applyNumberFormat="1" applyFont="1" applyFill="1" applyBorder="1" applyAlignment="1">
      <alignment horizontal="left" vertical="center" indent="1" readingOrder="1"/>
    </xf>
    <xf numFmtId="9" fontId="4" fillId="7" borderId="1" xfId="1" applyFont="1" applyFill="1" applyBorder="1" applyAlignment="1">
      <alignment horizontal="left" vertical="center" indent="1" readingOrder="1"/>
    </xf>
    <xf numFmtId="10" fontId="4" fillId="7" borderId="1" xfId="0" applyNumberFormat="1" applyFont="1" applyFill="1" applyBorder="1" applyAlignment="1">
      <alignment horizontal="left" vertical="center" indent="1" readingOrder="1"/>
    </xf>
    <xf numFmtId="9" fontId="5" fillId="0" borderId="1" xfId="1" applyFont="1" applyFill="1" applyBorder="1" applyAlignment="1">
      <alignment horizontal="left" vertical="center" indent="1" readingOrder="1"/>
    </xf>
    <xf numFmtId="10" fontId="5" fillId="0" borderId="1" xfId="0" applyNumberFormat="1" applyFont="1" applyBorder="1" applyAlignment="1">
      <alignment horizontal="left" vertical="center" indent="1" readingOrder="1"/>
    </xf>
    <xf numFmtId="9" fontId="4" fillId="0" borderId="12" xfId="1" applyFont="1" applyFill="1" applyBorder="1" applyAlignment="1">
      <alignment horizontal="left" vertical="center" indent="1" readingOrder="1"/>
    </xf>
    <xf numFmtId="10" fontId="4" fillId="0" borderId="13" xfId="0" applyNumberFormat="1" applyFont="1" applyBorder="1" applyAlignment="1">
      <alignment horizontal="left" vertical="center" indent="1" readingOrder="1"/>
    </xf>
    <xf numFmtId="9" fontId="4" fillId="0" borderId="2" xfId="1" applyFont="1" applyFill="1" applyBorder="1" applyAlignment="1">
      <alignment horizontal="left" vertical="center" wrapText="1" indent="1" readingOrder="1"/>
    </xf>
    <xf numFmtId="6" fontId="4" fillId="10" borderId="3" xfId="0" applyNumberFormat="1" applyFont="1" applyFill="1" applyBorder="1" applyAlignment="1">
      <alignment horizontal="left" vertical="center" wrapText="1" indent="1" readingOrder="1"/>
    </xf>
    <xf numFmtId="10" fontId="4" fillId="0" borderId="3" xfId="0" applyNumberFormat="1" applyFont="1" applyBorder="1" applyAlignment="1">
      <alignment horizontal="left" vertical="center" wrapText="1" indent="1" readingOrder="1"/>
    </xf>
    <xf numFmtId="9" fontId="4" fillId="0" borderId="7" xfId="1" applyFont="1" applyFill="1" applyBorder="1" applyAlignment="1">
      <alignment horizontal="left" vertical="center" wrapText="1" indent="1" readingOrder="1"/>
    </xf>
    <xf numFmtId="10" fontId="4" fillId="0" borderId="8" xfId="0" applyNumberFormat="1" applyFont="1" applyBorder="1" applyAlignment="1">
      <alignment horizontal="left" vertical="center" wrapText="1" indent="1" readingOrder="1"/>
    </xf>
    <xf numFmtId="6" fontId="4" fillId="11" borderId="8" xfId="0" applyNumberFormat="1" applyFont="1" applyFill="1" applyBorder="1" applyAlignment="1">
      <alignment horizontal="left" vertical="center" indent="1" readingOrder="1"/>
    </xf>
    <xf numFmtId="10" fontId="4" fillId="0" borderId="4" xfId="0" applyNumberFormat="1" applyFont="1" applyBorder="1" applyAlignment="1">
      <alignment horizontal="left" vertical="center" indent="1" readingOrder="1"/>
    </xf>
    <xf numFmtId="10" fontId="4" fillId="10" borderId="9" xfId="0" applyNumberFormat="1" applyFont="1" applyFill="1" applyBorder="1" applyAlignment="1">
      <alignment horizontal="left" vertical="center" indent="1" readingOrder="1"/>
    </xf>
    <xf numFmtId="0" fontId="3" fillId="2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8" fillId="5" borderId="1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 vertical="center" readingOrder="1"/>
    </xf>
    <xf numFmtId="0" fontId="4" fillId="8" borderId="4" xfId="0" applyFont="1" applyFill="1" applyBorder="1" applyAlignment="1">
      <alignment horizontal="center" vertical="center" readingOrder="1"/>
    </xf>
    <xf numFmtId="0" fontId="4" fillId="9" borderId="2" xfId="0" applyFont="1" applyFill="1" applyBorder="1" applyAlignment="1">
      <alignment horizontal="center" vertical="center" readingOrder="1"/>
    </xf>
    <xf numFmtId="0" fontId="4" fillId="9" borderId="3" xfId="0" applyFont="1" applyFill="1" applyBorder="1" applyAlignment="1">
      <alignment horizontal="center" vertical="center" readingOrder="1"/>
    </xf>
    <xf numFmtId="0" fontId="4" fillId="9" borderId="4" xfId="0" applyFont="1" applyFill="1" applyBorder="1" applyAlignment="1">
      <alignment horizontal="center" vertical="center" readingOrder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/>
    </xf>
    <xf numFmtId="0" fontId="6" fillId="12" borderId="4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7" fillId="0" borderId="0" xfId="0" applyFont="1" applyBorder="1"/>
    <xf numFmtId="0" fontId="7" fillId="0" borderId="17" xfId="0" applyFont="1" applyBorder="1"/>
    <xf numFmtId="0" fontId="4" fillId="0" borderId="10" xfId="0" applyFont="1" applyBorder="1" applyAlignment="1">
      <alignment horizontal="left" vertical="center" indent="1" readingOrder="1"/>
    </xf>
    <xf numFmtId="8" fontId="7" fillId="0" borderId="0" xfId="0" applyNumberFormat="1" applyFont="1" applyBorder="1"/>
    <xf numFmtId="0" fontId="4" fillId="0" borderId="6" xfId="0" applyFont="1" applyBorder="1" applyAlignment="1">
      <alignment horizontal="left" vertical="center" indent="1" readingOrder="1"/>
    </xf>
    <xf numFmtId="0" fontId="4" fillId="3" borderId="5" xfId="0" applyFont="1" applyFill="1" applyBorder="1" applyAlignment="1">
      <alignment horizontal="left" vertical="center" indent="1" readingOrder="1"/>
    </xf>
    <xf numFmtId="0" fontId="5" fillId="0" borderId="6" xfId="0" applyFont="1" applyBorder="1" applyAlignment="1">
      <alignment horizontal="left" vertical="center" indent="1" readingOrder="1"/>
    </xf>
    <xf numFmtId="0" fontId="5" fillId="0" borderId="5" xfId="0" applyFont="1" applyBorder="1" applyAlignment="1">
      <alignment horizontal="left" vertical="center" wrapText="1" indent="1" readingOrder="1"/>
    </xf>
    <xf numFmtId="6" fontId="5" fillId="0" borderId="6" xfId="0" applyNumberFormat="1" applyFont="1" applyBorder="1" applyAlignment="1">
      <alignment horizontal="left" vertical="center" indent="1" readingOrder="1"/>
    </xf>
    <xf numFmtId="0" fontId="5" fillId="0" borderId="5" xfId="0" applyFont="1" applyBorder="1" applyAlignment="1">
      <alignment horizontal="left" vertical="center" indent="1" readingOrder="1"/>
    </xf>
    <xf numFmtId="6" fontId="4" fillId="7" borderId="6" xfId="0" applyNumberFormat="1" applyFont="1" applyFill="1" applyBorder="1" applyAlignment="1">
      <alignment horizontal="left" vertical="center" indent="1" readingOrder="1"/>
    </xf>
    <xf numFmtId="6" fontId="4" fillId="0" borderId="6" xfId="0" applyNumberFormat="1" applyFont="1" applyBorder="1" applyAlignment="1">
      <alignment horizontal="left" vertical="center" indent="1" readingOrder="1"/>
    </xf>
    <xf numFmtId="6" fontId="9" fillId="0" borderId="6" xfId="0" applyNumberFormat="1" applyFont="1" applyBorder="1" applyAlignment="1">
      <alignment horizontal="left" vertical="center" indent="1" readingOrder="1"/>
    </xf>
    <xf numFmtId="6" fontId="10" fillId="7" borderId="6" xfId="0" applyNumberFormat="1" applyFont="1" applyFill="1" applyBorder="1" applyAlignment="1">
      <alignment horizontal="left" vertical="center" indent="1" readingOrder="1"/>
    </xf>
    <xf numFmtId="6" fontId="10" fillId="0" borderId="6" xfId="0" applyNumberFormat="1" applyFont="1" applyBorder="1" applyAlignment="1">
      <alignment horizontal="left" vertical="center" indent="1" readingOrder="1"/>
    </xf>
    <xf numFmtId="10" fontId="5" fillId="0" borderId="6" xfId="0" applyNumberFormat="1" applyFont="1" applyBorder="1" applyAlignment="1">
      <alignment horizontal="left" vertical="center" indent="1" readingOrder="1"/>
    </xf>
    <xf numFmtId="10" fontId="4" fillId="7" borderId="6" xfId="0" applyNumberFormat="1" applyFont="1" applyFill="1" applyBorder="1" applyAlignment="1">
      <alignment horizontal="left" vertical="center" indent="1" readingOrder="1"/>
    </xf>
    <xf numFmtId="0" fontId="4" fillId="0" borderId="22" xfId="0" applyFont="1" applyBorder="1" applyAlignment="1">
      <alignment horizontal="left" vertical="center" indent="1" readingOrder="1"/>
    </xf>
    <xf numFmtId="10" fontId="4" fillId="0" borderId="0" xfId="0" applyNumberFormat="1" applyFont="1" applyBorder="1" applyAlignment="1">
      <alignment horizontal="left" vertical="center" indent="1" readingOrder="1"/>
    </xf>
    <xf numFmtId="10" fontId="4" fillId="0" borderId="17" xfId="0" applyNumberFormat="1" applyFont="1" applyBorder="1" applyAlignment="1">
      <alignment horizontal="left" vertical="center" indent="1" readingOrder="1"/>
    </xf>
    <xf numFmtId="10" fontId="4" fillId="0" borderId="6" xfId="0" applyNumberFormat="1" applyFont="1" applyBorder="1" applyAlignment="1">
      <alignment horizontal="left" vertical="center" indent="1" readingOrder="1"/>
    </xf>
    <xf numFmtId="6" fontId="4" fillId="0" borderId="6" xfId="0" applyNumberFormat="1" applyFont="1" applyBorder="1" applyAlignment="1">
      <alignment horizontal="right" vertical="center" readingOrder="1"/>
    </xf>
    <xf numFmtId="6" fontId="4" fillId="7" borderId="6" xfId="0" applyNumberFormat="1" applyFont="1" applyFill="1" applyBorder="1" applyAlignment="1">
      <alignment horizontal="right" vertical="center" readingOrder="1"/>
    </xf>
    <xf numFmtId="6" fontId="4" fillId="7" borderId="6" xfId="0" applyNumberFormat="1" applyFont="1" applyFill="1" applyBorder="1" applyAlignment="1">
      <alignment horizontal="right" vertical="center" indent="1" readingOrder="1"/>
    </xf>
    <xf numFmtId="6" fontId="4" fillId="0" borderId="17" xfId="0" applyNumberFormat="1" applyFont="1" applyBorder="1" applyAlignment="1">
      <alignment horizontal="right" vertical="center" indent="1" readingOrder="1"/>
    </xf>
    <xf numFmtId="0" fontId="4" fillId="0" borderId="18" xfId="0" applyFont="1" applyBorder="1" applyAlignment="1">
      <alignment horizontal="left" vertical="center" indent="1" readingOrder="1"/>
    </xf>
    <xf numFmtId="0" fontId="8" fillId="5" borderId="23" xfId="0" applyFont="1" applyFill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0" fontId="7" fillId="0" borderId="19" xfId="0" applyFont="1" applyBorder="1"/>
    <xf numFmtId="0" fontId="7" fillId="0" borderId="20" xfId="0" applyFont="1" applyBorder="1"/>
    <xf numFmtId="0" fontId="5" fillId="0" borderId="5" xfId="0" applyFont="1" applyFill="1" applyBorder="1" applyAlignment="1">
      <alignment horizontal="left" vertical="center" indent="1" readingOrder="1"/>
    </xf>
    <xf numFmtId="0" fontId="12" fillId="6" borderId="24" xfId="0" applyFont="1" applyFill="1" applyBorder="1" applyAlignment="1">
      <alignment horizontal="center" vertical="center" wrapText="1" readingOrder="1"/>
    </xf>
    <xf numFmtId="0" fontId="12" fillId="6" borderId="25" xfId="0" applyFont="1" applyFill="1" applyBorder="1" applyAlignment="1">
      <alignment horizontal="center" vertical="center" wrapText="1" readingOrder="1"/>
    </xf>
    <xf numFmtId="0" fontId="12" fillId="6" borderId="26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B6DF89"/>
      <color rgb="FFFDE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 b="1">
                <a:solidFill>
                  <a:schemeClr val="tx2"/>
                </a:solidFill>
              </a:rPr>
              <a:t>ROI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'5-YEAR PROJECTION'!$C$42:$G$42</c:f>
              <c:numCache>
                <c:formatCode>0.00%</c:formatCode>
                <c:ptCount val="5"/>
                <c:pt idx="0">
                  <c:v>2.4479973974586958E-2</c:v>
                </c:pt>
                <c:pt idx="1">
                  <c:v>3.8124949268704612E-2</c:v>
                </c:pt>
                <c:pt idx="2">
                  <c:v>5.3178674998116598E-2</c:v>
                </c:pt>
                <c:pt idx="3">
                  <c:v>6.9791463734704753E-2</c:v>
                </c:pt>
                <c:pt idx="4">
                  <c:v>8.8129928730449419E-2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D-4560-BBFC-753EB942C8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78153424"/>
        <c:axId val="1078160624"/>
      </c:barChart>
      <c:catAx>
        <c:axId val="10781534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160624"/>
        <c:crosses val="autoZero"/>
        <c:auto val="1"/>
        <c:lblAlgn val="ctr"/>
        <c:lblOffset val="100"/>
        <c:noMultiLvlLbl val="0"/>
      </c:catAx>
      <c:valAx>
        <c:axId val="107816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1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1587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 b="1">
                <a:solidFill>
                  <a:schemeClr val="tx2"/>
                </a:solidFill>
              </a:rPr>
              <a:t>Cumulative ROI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'5-YEAR PROJECTION'!$C$43:$G$43</c:f>
              <c:numCache>
                <c:formatCode>0.00%</c:formatCode>
                <c:ptCount val="5"/>
                <c:pt idx="0">
                  <c:v>-6.2510993227296668E-2</c:v>
                </c:pt>
                <c:pt idx="1">
                  <c:v>-2.4386043958592063E-2</c:v>
                </c:pt>
                <c:pt idx="2">
                  <c:v>2.879263103952456E-2</c:v>
                </c:pt>
                <c:pt idx="3">
                  <c:v>9.8584094774229344E-2</c:v>
                </c:pt>
                <c:pt idx="4">
                  <c:v>0.18671402350467881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4-4105-91ED-DCE0EAA8EF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78153424"/>
        <c:axId val="1078160624"/>
      </c:barChart>
      <c:catAx>
        <c:axId val="10781534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160624"/>
        <c:crosses val="autoZero"/>
        <c:auto val="1"/>
        <c:lblAlgn val="ctr"/>
        <c:lblOffset val="100"/>
        <c:noMultiLvlLbl val="0"/>
      </c:catAx>
      <c:valAx>
        <c:axId val="107816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1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1587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160020</xdr:colOff>
      <xdr:row>13</xdr:row>
      <xdr:rowOff>0</xdr:rowOff>
    </xdr:from>
    <xdr:to>
      <xdr:col>14</xdr:col>
      <xdr:colOff>68580</xdr:colOff>
      <xdr:row>24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4208BA-6E47-4E06-B883-4C3B09270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152400</xdr:colOff>
      <xdr:row>25</xdr:row>
      <xdr:rowOff>161365</xdr:rowOff>
    </xdr:from>
    <xdr:to>
      <xdr:col>14</xdr:col>
      <xdr:colOff>60960</xdr:colOff>
      <xdr:row>35</xdr:row>
      <xdr:rowOff>62081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98D4A23-460B-4D0D-B5E4-3B392AF29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6CB4-791D-4188-AE66-9FF4085636CA}">
  <dimension ref="A1:G63"/>
  <sheetViews>
    <sheetView tabSelected="1" topLeftCell="A46" zoomScale="85" zoomScaleNormal="85" workbookViewId="0">
      <selection activeCell="J62" sqref="J62"/>
    </sheetView>
  </sheetViews>
  <sheetFormatPr defaultRowHeight="13.2" x14ac:dyDescent="0.25"/>
  <cols>
    <col min="1" max="1" width="42.21875" style="4" bestFit="1" customWidth="1"/>
    <col min="2" max="2" width="13.88671875" style="4" bestFit="1" customWidth="1"/>
    <col min="3" max="3" width="14.77734375" style="4" bestFit="1" customWidth="1"/>
    <col min="4" max="6" width="13.6640625" style="4" customWidth="1"/>
    <col min="7" max="7" width="16.77734375" style="4" bestFit="1" customWidth="1"/>
    <col min="8" max="16384" width="8.88671875" style="4"/>
  </cols>
  <sheetData>
    <row r="1" spans="1:7" customFormat="1" ht="16.8" x14ac:dyDescent="0.3">
      <c r="A1" s="58" t="s">
        <v>59</v>
      </c>
      <c r="B1" s="59"/>
      <c r="C1" s="59"/>
      <c r="D1" s="59"/>
      <c r="E1" s="59"/>
      <c r="F1" s="59"/>
      <c r="G1" s="60"/>
    </row>
    <row r="2" spans="1:7" customFormat="1" ht="14.4" x14ac:dyDescent="0.3">
      <c r="A2" s="47" t="s">
        <v>0</v>
      </c>
      <c r="B2" s="61"/>
      <c r="C2" s="61"/>
      <c r="D2" s="61"/>
      <c r="E2" s="61"/>
      <c r="F2" s="61"/>
      <c r="G2" s="62"/>
    </row>
    <row r="3" spans="1:7" customFormat="1" ht="15" thickBot="1" x14ac:dyDescent="0.35">
      <c r="A3" s="63" t="s">
        <v>1</v>
      </c>
      <c r="B3" s="64"/>
      <c r="C3" s="64"/>
      <c r="D3" s="64"/>
      <c r="E3" s="64"/>
      <c r="F3" s="64"/>
      <c r="G3" s="65"/>
    </row>
    <row r="4" spans="1:7" customFormat="1" ht="15" thickBot="1" x14ac:dyDescent="0.35">
      <c r="A4" s="31"/>
      <c r="B4" s="31"/>
      <c r="C4" s="31"/>
      <c r="D4" s="31"/>
      <c r="E4" s="31"/>
    </row>
    <row r="5" spans="1:7" x14ac:dyDescent="0.25">
      <c r="A5" s="66" t="s">
        <v>16</v>
      </c>
      <c r="B5" s="67"/>
      <c r="C5" s="67"/>
      <c r="D5" s="67"/>
      <c r="E5" s="67"/>
      <c r="F5" s="67"/>
      <c r="G5" s="68"/>
    </row>
    <row r="6" spans="1:7" ht="13.8" thickBot="1" x14ac:dyDescent="0.3">
      <c r="A6" s="69" t="s">
        <v>18</v>
      </c>
      <c r="B6" s="52"/>
      <c r="C6" s="52"/>
      <c r="D6" s="52"/>
      <c r="E6" s="52"/>
      <c r="F6" s="52"/>
      <c r="G6" s="96"/>
    </row>
    <row r="7" spans="1:7" ht="14.4" customHeight="1" x14ac:dyDescent="0.25">
      <c r="A7" s="53" t="s">
        <v>35</v>
      </c>
      <c r="B7" s="54"/>
      <c r="C7" s="97"/>
      <c r="D7" s="55" t="s">
        <v>34</v>
      </c>
      <c r="E7" s="56"/>
      <c r="F7" s="57"/>
      <c r="G7" s="98"/>
    </row>
    <row r="8" spans="1:7" x14ac:dyDescent="0.25">
      <c r="A8" s="8" t="s">
        <v>22</v>
      </c>
      <c r="B8" s="10">
        <v>17000000</v>
      </c>
      <c r="C8" s="70"/>
      <c r="D8" s="48" t="s">
        <v>48</v>
      </c>
      <c r="E8" s="49"/>
      <c r="F8" s="24">
        <v>2300</v>
      </c>
      <c r="G8" s="71"/>
    </row>
    <row r="9" spans="1:7" x14ac:dyDescent="0.25">
      <c r="A9" s="8" t="s">
        <v>26</v>
      </c>
      <c r="B9" s="11">
        <v>10</v>
      </c>
      <c r="C9" s="70"/>
      <c r="D9" s="48" t="s">
        <v>49</v>
      </c>
      <c r="E9" s="49"/>
      <c r="F9" s="25">
        <v>2</v>
      </c>
      <c r="G9" s="71"/>
    </row>
    <row r="10" spans="1:7" x14ac:dyDescent="0.25">
      <c r="A10" s="8" t="s">
        <v>25</v>
      </c>
      <c r="B10" s="12">
        <v>8.5000000000000006E-2</v>
      </c>
      <c r="C10" s="70"/>
      <c r="D10" s="48" t="s">
        <v>33</v>
      </c>
      <c r="E10" s="49"/>
      <c r="F10" s="26">
        <v>10000</v>
      </c>
      <c r="G10" s="71"/>
    </row>
    <row r="11" spans="1:7" ht="13.8" thickBot="1" x14ac:dyDescent="0.3">
      <c r="A11" s="8" t="s">
        <v>23</v>
      </c>
      <c r="B11" s="13">
        <f>B8*0.2</f>
        <v>3400000</v>
      </c>
      <c r="C11" s="70"/>
      <c r="D11" s="50" t="s">
        <v>37</v>
      </c>
      <c r="E11" s="51"/>
      <c r="F11" s="27">
        <v>0.3</v>
      </c>
      <c r="G11" s="71"/>
    </row>
    <row r="12" spans="1:7" x14ac:dyDescent="0.25">
      <c r="A12" s="8" t="s">
        <v>24</v>
      </c>
      <c r="B12" s="13">
        <f>B8*0.8</f>
        <v>13600000</v>
      </c>
      <c r="C12" s="70"/>
      <c r="D12" s="70"/>
      <c r="E12" s="70"/>
      <c r="F12" s="70"/>
      <c r="G12" s="71"/>
    </row>
    <row r="13" spans="1:7" x14ac:dyDescent="0.25">
      <c r="A13" s="8" t="s">
        <v>19</v>
      </c>
      <c r="B13" s="13">
        <f>PMT(B10/12, B9*12, -B12)</f>
        <v>168620.53686933513</v>
      </c>
      <c r="C13" s="70"/>
      <c r="D13" s="70"/>
      <c r="E13" s="70"/>
      <c r="F13" s="70"/>
      <c r="G13" s="71"/>
    </row>
    <row r="14" spans="1:7" ht="13.8" thickBot="1" x14ac:dyDescent="0.3">
      <c r="A14" s="9" t="s">
        <v>50</v>
      </c>
      <c r="B14" s="14">
        <v>45000</v>
      </c>
      <c r="C14" s="99"/>
      <c r="D14" s="99"/>
      <c r="E14" s="99"/>
      <c r="F14" s="99"/>
      <c r="G14" s="100"/>
    </row>
    <row r="15" spans="1:7" x14ac:dyDescent="0.25">
      <c r="A15" s="72"/>
      <c r="B15" s="73"/>
      <c r="C15" s="70"/>
      <c r="D15" s="70"/>
      <c r="E15" s="70"/>
      <c r="F15" s="70"/>
      <c r="G15" s="71"/>
    </row>
    <row r="16" spans="1:7" x14ac:dyDescent="0.25">
      <c r="A16" s="8" t="s">
        <v>30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74" t="s">
        <v>7</v>
      </c>
    </row>
    <row r="17" spans="1:7" x14ac:dyDescent="0.25">
      <c r="A17" s="75" t="s">
        <v>14</v>
      </c>
      <c r="B17" s="18"/>
      <c r="C17" s="18"/>
      <c r="D17" s="18"/>
      <c r="E17" s="18"/>
      <c r="F17" s="18"/>
      <c r="G17" s="76"/>
    </row>
    <row r="18" spans="1:7" x14ac:dyDescent="0.25">
      <c r="A18" s="77" t="s">
        <v>8</v>
      </c>
      <c r="B18" s="19">
        <f>B14</f>
        <v>45000</v>
      </c>
      <c r="C18" s="19">
        <f>B18*1.05</f>
        <v>47250</v>
      </c>
      <c r="D18" s="19">
        <f>C18*1.05</f>
        <v>49612.5</v>
      </c>
      <c r="E18" s="19">
        <f t="shared" ref="E18:F18" si="0">D18*1.05</f>
        <v>52093.125</v>
      </c>
      <c r="F18" s="19">
        <f t="shared" si="0"/>
        <v>54697.78125</v>
      </c>
      <c r="G18" s="78">
        <f>F18*1.05</f>
        <v>57432.670312500006</v>
      </c>
    </row>
    <row r="19" spans="1:7" x14ac:dyDescent="0.25">
      <c r="A19" s="79" t="s">
        <v>9</v>
      </c>
      <c r="B19" s="19">
        <f>B18*12</f>
        <v>540000</v>
      </c>
      <c r="C19" s="19">
        <f t="shared" ref="C19:G19" si="1">C18*12</f>
        <v>567000</v>
      </c>
      <c r="D19" s="19">
        <f t="shared" si="1"/>
        <v>595350</v>
      </c>
      <c r="E19" s="19">
        <f t="shared" si="1"/>
        <v>625117.5</v>
      </c>
      <c r="F19" s="19">
        <f t="shared" si="1"/>
        <v>656373.375</v>
      </c>
      <c r="G19" s="78">
        <f t="shared" si="1"/>
        <v>689192.04375000007</v>
      </c>
    </row>
    <row r="20" spans="1:7" x14ac:dyDescent="0.25">
      <c r="A20" s="79" t="s">
        <v>10</v>
      </c>
      <c r="B20" s="19">
        <f>B19*0.05</f>
        <v>27000</v>
      </c>
      <c r="C20" s="19">
        <f t="shared" ref="C20:G20" si="2">C19*0.05</f>
        <v>28350</v>
      </c>
      <c r="D20" s="19">
        <f t="shared" si="2"/>
        <v>29767.5</v>
      </c>
      <c r="E20" s="19">
        <f t="shared" si="2"/>
        <v>31255.875</v>
      </c>
      <c r="F20" s="19">
        <f t="shared" si="2"/>
        <v>32818.668750000004</v>
      </c>
      <c r="G20" s="78">
        <f t="shared" si="2"/>
        <v>34459.602187500008</v>
      </c>
    </row>
    <row r="21" spans="1:7" x14ac:dyDescent="0.25">
      <c r="A21" s="8" t="s">
        <v>11</v>
      </c>
      <c r="B21" s="19">
        <f>B19-B20</f>
        <v>513000</v>
      </c>
      <c r="C21" s="19">
        <f t="shared" ref="C21:G21" si="3">C19-C20</f>
        <v>538650</v>
      </c>
      <c r="D21" s="19">
        <f t="shared" si="3"/>
        <v>565582.5</v>
      </c>
      <c r="E21" s="19">
        <f t="shared" si="3"/>
        <v>593861.625</v>
      </c>
      <c r="F21" s="19">
        <f t="shared" si="3"/>
        <v>623554.70625000005</v>
      </c>
      <c r="G21" s="78">
        <f t="shared" si="3"/>
        <v>654732.44156250008</v>
      </c>
    </row>
    <row r="22" spans="1:7" x14ac:dyDescent="0.25">
      <c r="A22" s="79" t="s">
        <v>39</v>
      </c>
      <c r="B22" s="19">
        <f>MIN(200000, ABS(B21)) *F11</f>
        <v>60000</v>
      </c>
      <c r="C22" s="19">
        <f>MIN(200000, ABS(C21)) *F11</f>
        <v>60000</v>
      </c>
      <c r="D22" s="19">
        <f>MIN(200000, ABS(D21)) *F11</f>
        <v>60000</v>
      </c>
      <c r="E22" s="19">
        <f>MIN(200000, ABS(E21)) *F11</f>
        <v>60000</v>
      </c>
      <c r="F22" s="19">
        <f>MIN(200000, ABS(F21)) *F11</f>
        <v>60000</v>
      </c>
      <c r="G22" s="78">
        <f>MIN(200000, ABS(G21)) *F11</f>
        <v>60000</v>
      </c>
    </row>
    <row r="23" spans="1:7" x14ac:dyDescent="0.25">
      <c r="A23" s="8" t="s">
        <v>40</v>
      </c>
      <c r="B23" s="21">
        <f>B21+B22</f>
        <v>573000</v>
      </c>
      <c r="C23" s="21">
        <f t="shared" ref="C23:G23" si="4">C21+C22</f>
        <v>598650</v>
      </c>
      <c r="D23" s="21">
        <f t="shared" si="4"/>
        <v>625582.5</v>
      </c>
      <c r="E23" s="21">
        <f t="shared" si="4"/>
        <v>653861.625</v>
      </c>
      <c r="F23" s="21">
        <f t="shared" si="4"/>
        <v>683554.70625000005</v>
      </c>
      <c r="G23" s="80">
        <f t="shared" si="4"/>
        <v>714732.44156250008</v>
      </c>
    </row>
    <row r="24" spans="1:7" x14ac:dyDescent="0.25">
      <c r="A24" s="8"/>
      <c r="B24" s="2"/>
      <c r="C24" s="2"/>
      <c r="D24" s="2"/>
      <c r="E24" s="2"/>
      <c r="F24" s="2"/>
      <c r="G24" s="81"/>
    </row>
    <row r="25" spans="1:7" x14ac:dyDescent="0.25">
      <c r="A25" s="75" t="s">
        <v>31</v>
      </c>
      <c r="B25" s="18"/>
      <c r="C25" s="18"/>
      <c r="D25" s="18"/>
      <c r="E25" s="18"/>
      <c r="F25" s="18"/>
      <c r="G25" s="76"/>
    </row>
    <row r="26" spans="1:7" x14ac:dyDescent="0.25">
      <c r="A26" s="77" t="s">
        <v>51</v>
      </c>
      <c r="B26" s="19">
        <f>B13*12</f>
        <v>2023446.4424320217</v>
      </c>
      <c r="C26" s="19">
        <f>B26</f>
        <v>2023446.4424320217</v>
      </c>
      <c r="D26" s="19">
        <f t="shared" ref="D26:G26" si="5">C26</f>
        <v>2023446.4424320217</v>
      </c>
      <c r="E26" s="19">
        <f t="shared" si="5"/>
        <v>2023446.4424320217</v>
      </c>
      <c r="F26" s="19">
        <f t="shared" si="5"/>
        <v>2023446.4424320217</v>
      </c>
      <c r="G26" s="78">
        <f t="shared" si="5"/>
        <v>2023446.4424320217</v>
      </c>
    </row>
    <row r="27" spans="1:7" x14ac:dyDescent="0.25">
      <c r="A27" s="79" t="s">
        <v>20</v>
      </c>
      <c r="B27" s="19">
        <f>F8*6</f>
        <v>13800</v>
      </c>
      <c r="C27" s="19">
        <f>B27*1.03</f>
        <v>14214</v>
      </c>
      <c r="D27" s="19">
        <f t="shared" ref="D27:G27" si="6">C27*1.03</f>
        <v>14640.42</v>
      </c>
      <c r="E27" s="19">
        <f t="shared" si="6"/>
        <v>15079.632600000001</v>
      </c>
      <c r="F27" s="19">
        <f t="shared" si="6"/>
        <v>15532.021578000002</v>
      </c>
      <c r="G27" s="78">
        <f t="shared" si="6"/>
        <v>15997.982225340002</v>
      </c>
    </row>
    <row r="28" spans="1:7" x14ac:dyDescent="0.25">
      <c r="A28" s="79" t="s">
        <v>38</v>
      </c>
      <c r="B28" s="19">
        <f>F8*F9</f>
        <v>4600</v>
      </c>
      <c r="C28" s="20">
        <f>B28*1.05</f>
        <v>4830</v>
      </c>
      <c r="D28" s="20">
        <f t="shared" ref="D28:G28" si="7">C28*1.05</f>
        <v>5071.5</v>
      </c>
      <c r="E28" s="20">
        <f t="shared" si="7"/>
        <v>5325.0749999999998</v>
      </c>
      <c r="F28" s="20">
        <f t="shared" si="7"/>
        <v>5591.3287499999997</v>
      </c>
      <c r="G28" s="82">
        <f t="shared" si="7"/>
        <v>5870.8951875000002</v>
      </c>
    </row>
    <row r="29" spans="1:7" x14ac:dyDescent="0.25">
      <c r="A29" s="79" t="s">
        <v>27</v>
      </c>
      <c r="B29" s="19">
        <f>F10</f>
        <v>10000</v>
      </c>
      <c r="C29" s="20">
        <f>B29</f>
        <v>10000</v>
      </c>
      <c r="D29" s="20">
        <f>C29</f>
        <v>10000</v>
      </c>
      <c r="E29" s="20">
        <f>D29</f>
        <v>10000</v>
      </c>
      <c r="F29" s="20">
        <f>E29</f>
        <v>10000</v>
      </c>
      <c r="G29" s="82">
        <f>F29</f>
        <v>10000</v>
      </c>
    </row>
    <row r="30" spans="1:7" x14ac:dyDescent="0.25">
      <c r="A30" s="8" t="s">
        <v>17</v>
      </c>
      <c r="B30" s="21">
        <f>SUM(B26:B29)</f>
        <v>2051846.4424320217</v>
      </c>
      <c r="C30" s="21">
        <f t="shared" ref="C30:G30" si="8">SUM(C26:C29)</f>
        <v>2052490.4424320217</v>
      </c>
      <c r="D30" s="21">
        <f t="shared" si="8"/>
        <v>2053158.3624320216</v>
      </c>
      <c r="E30" s="21">
        <f t="shared" si="8"/>
        <v>2053851.1500320216</v>
      </c>
      <c r="F30" s="21">
        <f t="shared" si="8"/>
        <v>2054569.7927600218</v>
      </c>
      <c r="G30" s="80">
        <f t="shared" si="8"/>
        <v>2055315.3198448617</v>
      </c>
    </row>
    <row r="31" spans="1:7" x14ac:dyDescent="0.25">
      <c r="A31" s="79"/>
      <c r="B31" s="19"/>
      <c r="C31" s="20"/>
      <c r="D31" s="20"/>
      <c r="E31" s="20"/>
      <c r="F31" s="20"/>
      <c r="G31" s="82"/>
    </row>
    <row r="32" spans="1:7" x14ac:dyDescent="0.25">
      <c r="A32" s="75" t="s">
        <v>29</v>
      </c>
      <c r="B32" s="19"/>
      <c r="C32" s="20"/>
      <c r="D32" s="20"/>
      <c r="E32" s="20"/>
      <c r="F32" s="20"/>
      <c r="G32" s="82"/>
    </row>
    <row r="33" spans="1:7" x14ac:dyDescent="0.25">
      <c r="A33" s="79" t="s">
        <v>28</v>
      </c>
      <c r="B33" s="22">
        <v>0.11</v>
      </c>
      <c r="C33" s="20"/>
      <c r="D33" s="20"/>
      <c r="E33" s="20"/>
      <c r="F33" s="20"/>
      <c r="G33" s="82"/>
    </row>
    <row r="34" spans="1:7" x14ac:dyDescent="0.25">
      <c r="A34" s="79" t="s">
        <v>21</v>
      </c>
      <c r="B34" s="19">
        <f>B8</f>
        <v>17000000</v>
      </c>
      <c r="C34" s="20">
        <f>B34*(1+B33)</f>
        <v>18870000</v>
      </c>
      <c r="D34" s="20">
        <f>C34*(1+B33)</f>
        <v>20945700</v>
      </c>
      <c r="E34" s="20">
        <f>D34*(1+B33)</f>
        <v>23249727.000000004</v>
      </c>
      <c r="F34" s="20">
        <f>E34*(1+B33)</f>
        <v>25807196.970000006</v>
      </c>
      <c r="G34" s="82">
        <f>F34*(1+B33)</f>
        <v>28645988.636700008</v>
      </c>
    </row>
    <row r="35" spans="1:7" x14ac:dyDescent="0.25">
      <c r="A35" s="79" t="s">
        <v>32</v>
      </c>
      <c r="B35" s="19">
        <v>0</v>
      </c>
      <c r="C35" s="20">
        <f>C34-B34</f>
        <v>1870000</v>
      </c>
      <c r="D35" s="20">
        <f t="shared" ref="D35:G35" si="9">D34-C34</f>
        <v>2075700</v>
      </c>
      <c r="E35" s="20">
        <f t="shared" si="9"/>
        <v>2304027.0000000037</v>
      </c>
      <c r="F35" s="20">
        <f t="shared" si="9"/>
        <v>2557469.9700000025</v>
      </c>
      <c r="G35" s="82">
        <f t="shared" si="9"/>
        <v>2838791.6667000018</v>
      </c>
    </row>
    <row r="36" spans="1:7" x14ac:dyDescent="0.25">
      <c r="A36" s="8" t="s">
        <v>36</v>
      </c>
      <c r="B36" s="21">
        <v>0</v>
      </c>
      <c r="C36" s="32">
        <f>C35+B35</f>
        <v>1870000</v>
      </c>
      <c r="D36" s="32">
        <f>C36+D35</f>
        <v>3945700</v>
      </c>
      <c r="E36" s="32">
        <f t="shared" ref="E36:G36" si="10">D36+E35</f>
        <v>6249727.0000000037</v>
      </c>
      <c r="F36" s="32">
        <f t="shared" si="10"/>
        <v>8807196.9700000063</v>
      </c>
      <c r="G36" s="83">
        <f t="shared" si="10"/>
        <v>11645988.636700008</v>
      </c>
    </row>
    <row r="37" spans="1:7" x14ac:dyDescent="0.25">
      <c r="A37" s="8"/>
      <c r="B37" s="2"/>
      <c r="C37" s="23"/>
      <c r="D37" s="23"/>
      <c r="E37" s="23"/>
      <c r="F37" s="23"/>
      <c r="G37" s="84"/>
    </row>
    <row r="38" spans="1:7" x14ac:dyDescent="0.25">
      <c r="A38" s="75" t="s">
        <v>42</v>
      </c>
      <c r="B38" s="19"/>
      <c r="C38" s="20"/>
      <c r="D38" s="6"/>
      <c r="E38" s="20"/>
      <c r="F38" s="20"/>
      <c r="G38" s="82"/>
    </row>
    <row r="39" spans="1:7" x14ac:dyDescent="0.25">
      <c r="A39" s="101" t="s">
        <v>52</v>
      </c>
      <c r="B39" s="19">
        <f>(B23-B30)/12</f>
        <v>-123237.20353600181</v>
      </c>
      <c r="C39" s="19">
        <f t="shared" ref="C39:G39" si="11">(C23-C30)/12</f>
        <v>-121153.37020266848</v>
      </c>
      <c r="D39" s="19">
        <f t="shared" si="11"/>
        <v>-118964.65520266847</v>
      </c>
      <c r="E39" s="19">
        <f t="shared" si="11"/>
        <v>-116665.79375266847</v>
      </c>
      <c r="F39" s="19">
        <f t="shared" si="11"/>
        <v>-114251.25720916847</v>
      </c>
      <c r="G39" s="78">
        <f t="shared" si="11"/>
        <v>-111715.23985686347</v>
      </c>
    </row>
    <row r="40" spans="1:7" x14ac:dyDescent="0.25">
      <c r="A40" s="79" t="s">
        <v>43</v>
      </c>
      <c r="B40" s="19">
        <f t="shared" ref="B40:G40" si="12">B23-B30</f>
        <v>-1478846.4424320217</v>
      </c>
      <c r="C40" s="19">
        <f t="shared" si="12"/>
        <v>-1453840.4424320217</v>
      </c>
      <c r="D40" s="19">
        <f t="shared" si="12"/>
        <v>-1427575.8624320216</v>
      </c>
      <c r="E40" s="19">
        <f t="shared" si="12"/>
        <v>-1399989.5250320216</v>
      </c>
      <c r="F40" s="19">
        <f t="shared" si="12"/>
        <v>-1371015.0865100217</v>
      </c>
      <c r="G40" s="78">
        <f t="shared" si="12"/>
        <v>-1340582.8782823617</v>
      </c>
    </row>
    <row r="41" spans="1:7" x14ac:dyDescent="0.25">
      <c r="A41" s="79" t="s">
        <v>12</v>
      </c>
      <c r="B41" s="19">
        <f>B40</f>
        <v>-1478846.4424320217</v>
      </c>
      <c r="C41" s="20">
        <f>B41+C40</f>
        <v>-2932686.8848640434</v>
      </c>
      <c r="D41" s="20">
        <f>C41+D40</f>
        <v>-4360262.7472960651</v>
      </c>
      <c r="E41" s="20">
        <f>D41+E40</f>
        <v>-5760252.2723280862</v>
      </c>
      <c r="F41" s="20">
        <f>E41+F40</f>
        <v>-7131267.3588381074</v>
      </c>
      <c r="G41" s="82">
        <f>F41+G40</f>
        <v>-8471850.2371204682</v>
      </c>
    </row>
    <row r="42" spans="1:7" x14ac:dyDescent="0.25">
      <c r="A42" s="79" t="s">
        <v>13</v>
      </c>
      <c r="B42" s="35">
        <v>0</v>
      </c>
      <c r="C42" s="36">
        <f>(C40+C35)/B8</f>
        <v>2.4479973974586958E-2</v>
      </c>
      <c r="D42" s="36">
        <f>(D40+D35)/B8</f>
        <v>3.8124949268704612E-2</v>
      </c>
      <c r="E42" s="36">
        <f>(E40+E35)/B8</f>
        <v>5.3178674998116598E-2</v>
      </c>
      <c r="F42" s="36">
        <f>(F40+F35)/B8</f>
        <v>6.9791463734704753E-2</v>
      </c>
      <c r="G42" s="85">
        <f>(G40+G35)/B8</f>
        <v>8.8129928730449419E-2</v>
      </c>
    </row>
    <row r="43" spans="1:7" x14ac:dyDescent="0.25">
      <c r="A43" s="8" t="s">
        <v>15</v>
      </c>
      <c r="B43" s="33">
        <v>0</v>
      </c>
      <c r="C43" s="34">
        <f>(C41+C36)/B8</f>
        <v>-6.2510993227296668E-2</v>
      </c>
      <c r="D43" s="34">
        <f>(D41+D36)/B8</f>
        <v>-2.4386043958592063E-2</v>
      </c>
      <c r="E43" s="34">
        <f>(E41+E36)/B8</f>
        <v>2.879263103952456E-2</v>
      </c>
      <c r="F43" s="34">
        <f>(F41+F36)/B8</f>
        <v>9.8584094774229344E-2</v>
      </c>
      <c r="G43" s="86">
        <f>(G41+G36)/B8</f>
        <v>0.18671402350467881</v>
      </c>
    </row>
    <row r="44" spans="1:7" x14ac:dyDescent="0.25">
      <c r="A44" s="87"/>
      <c r="B44" s="15"/>
      <c r="C44" s="88"/>
      <c r="D44" s="88"/>
      <c r="E44" s="88"/>
      <c r="F44" s="88"/>
      <c r="G44" s="89"/>
    </row>
    <row r="45" spans="1:7" x14ac:dyDescent="0.25">
      <c r="A45" s="75" t="s">
        <v>41</v>
      </c>
      <c r="B45" s="16"/>
      <c r="C45" s="17"/>
      <c r="D45" s="17"/>
      <c r="E45" s="17"/>
      <c r="F45" s="17"/>
      <c r="G45" s="90"/>
    </row>
    <row r="46" spans="1:7" x14ac:dyDescent="0.25">
      <c r="A46" s="79" t="s">
        <v>53</v>
      </c>
      <c r="B46" s="16"/>
      <c r="C46" s="17"/>
      <c r="D46" s="17"/>
      <c r="E46" s="17"/>
      <c r="F46" s="17"/>
      <c r="G46" s="91">
        <v>17000000</v>
      </c>
    </row>
    <row r="47" spans="1:7" x14ac:dyDescent="0.25">
      <c r="A47" s="79" t="s">
        <v>54</v>
      </c>
      <c r="B47" s="16"/>
      <c r="C47" s="17"/>
      <c r="D47" s="17"/>
      <c r="E47" s="17"/>
      <c r="F47" s="17"/>
      <c r="G47" s="91">
        <f>G34</f>
        <v>28645988.636700008</v>
      </c>
    </row>
    <row r="48" spans="1:7" x14ac:dyDescent="0.25">
      <c r="A48" s="79" t="s">
        <v>44</v>
      </c>
      <c r="B48" s="16"/>
      <c r="C48" s="17"/>
      <c r="D48" s="17"/>
      <c r="E48" s="17"/>
      <c r="F48" s="17"/>
      <c r="G48" s="91">
        <f>G34*0.02</f>
        <v>572919.77273400023</v>
      </c>
    </row>
    <row r="49" spans="1:7" x14ac:dyDescent="0.25">
      <c r="A49" s="79" t="s">
        <v>45</v>
      </c>
      <c r="B49" s="16"/>
      <c r="C49" s="17"/>
      <c r="D49" s="17"/>
      <c r="E49" s="17"/>
      <c r="F49" s="17"/>
      <c r="G49" s="91">
        <f>PV(B10/12, (B9-5)*12, -B13)</f>
        <v>8218764.3798738886</v>
      </c>
    </row>
    <row r="50" spans="1:7" x14ac:dyDescent="0.25">
      <c r="A50" s="79" t="s">
        <v>46</v>
      </c>
      <c r="B50" s="16"/>
      <c r="C50" s="17"/>
      <c r="D50" s="17"/>
      <c r="E50" s="17"/>
      <c r="F50" s="17"/>
      <c r="G50" s="91">
        <f>G47-G48-G49</f>
        <v>19854304.484092116</v>
      </c>
    </row>
    <row r="51" spans="1:7" x14ac:dyDescent="0.25">
      <c r="A51" s="79" t="s">
        <v>47</v>
      </c>
      <c r="B51" s="16"/>
      <c r="C51" s="17"/>
      <c r="D51" s="17"/>
      <c r="E51" s="17"/>
      <c r="F51" s="17"/>
      <c r="G51" s="91">
        <f>G41</f>
        <v>-8471850.2371204682</v>
      </c>
    </row>
    <row r="52" spans="1:7" x14ac:dyDescent="0.25">
      <c r="A52" s="8" t="s">
        <v>55</v>
      </c>
      <c r="B52" s="16"/>
      <c r="C52" s="17"/>
      <c r="D52" s="17"/>
      <c r="E52" s="17"/>
      <c r="F52" s="17"/>
      <c r="G52" s="92">
        <f>G50+G51</f>
        <v>11382454.246971648</v>
      </c>
    </row>
    <row r="53" spans="1:7" x14ac:dyDescent="0.25">
      <c r="A53" s="79" t="s">
        <v>61</v>
      </c>
      <c r="B53" s="16"/>
      <c r="C53" s="17"/>
      <c r="D53" s="17"/>
      <c r="E53" s="17"/>
      <c r="F53" s="17"/>
      <c r="G53" s="91">
        <f>B11</f>
        <v>3400000</v>
      </c>
    </row>
    <row r="54" spans="1:7" x14ac:dyDescent="0.25">
      <c r="A54" s="79" t="s">
        <v>63</v>
      </c>
      <c r="B54" s="16"/>
      <c r="C54" s="17"/>
      <c r="D54" s="17"/>
      <c r="E54" s="17"/>
      <c r="F54" s="17"/>
      <c r="G54" s="91">
        <f>B8*0.07</f>
        <v>1190000</v>
      </c>
    </row>
    <row r="55" spans="1:7" x14ac:dyDescent="0.25">
      <c r="A55" s="8" t="s">
        <v>62</v>
      </c>
      <c r="B55" s="16"/>
      <c r="C55" s="17"/>
      <c r="D55" s="17"/>
      <c r="E55" s="17"/>
      <c r="F55" s="17"/>
      <c r="G55" s="93">
        <f>G52-G53-G54</f>
        <v>6792454.2469716482</v>
      </c>
    </row>
    <row r="56" spans="1:7" ht="13.8" thickBot="1" x14ac:dyDescent="0.3">
      <c r="A56" s="72"/>
      <c r="B56" s="37"/>
      <c r="C56" s="88"/>
      <c r="D56" s="88"/>
      <c r="E56" s="88"/>
      <c r="F56" s="38"/>
      <c r="G56" s="94"/>
    </row>
    <row r="57" spans="1:7" ht="26.4" x14ac:dyDescent="0.25">
      <c r="A57" s="72"/>
      <c r="B57" s="39" t="s">
        <v>56</v>
      </c>
      <c r="C57" s="40">
        <f>G47</f>
        <v>28645988.636700008</v>
      </c>
      <c r="D57" s="41" t="s">
        <v>57</v>
      </c>
      <c r="E57" s="41" t="s">
        <v>58</v>
      </c>
      <c r="F57" s="40">
        <f>G55</f>
        <v>6792454.2469716482</v>
      </c>
      <c r="G57" s="45"/>
    </row>
    <row r="58" spans="1:7" ht="27" thickBot="1" x14ac:dyDescent="0.3">
      <c r="A58" s="95"/>
      <c r="B58" s="42" t="s">
        <v>64</v>
      </c>
      <c r="C58" s="44">
        <f>G53+G54</f>
        <v>4590000</v>
      </c>
      <c r="D58" s="43" t="s">
        <v>57</v>
      </c>
      <c r="E58" s="43" t="s">
        <v>65</v>
      </c>
      <c r="F58" s="44">
        <f>G55</f>
        <v>6792454.2469716482</v>
      </c>
      <c r="G58" s="46">
        <f>F58/C58</f>
        <v>1.4798375265733439</v>
      </c>
    </row>
    <row r="60" spans="1:7" x14ac:dyDescent="0.25">
      <c r="A60" s="28"/>
      <c r="B60" s="29"/>
      <c r="C60" s="5"/>
    </row>
    <row r="61" spans="1:7" ht="13.8" thickBot="1" x14ac:dyDescent="0.3">
      <c r="A61" s="30"/>
      <c r="B61" s="29"/>
      <c r="C61" s="5"/>
    </row>
    <row r="62" spans="1:7" ht="51" customHeight="1" thickBot="1" x14ac:dyDescent="0.3">
      <c r="A62" s="102" t="s">
        <v>60</v>
      </c>
      <c r="B62" s="103"/>
      <c r="C62" s="103"/>
      <c r="D62" s="103"/>
      <c r="E62" s="103"/>
      <c r="F62" s="103"/>
      <c r="G62" s="104"/>
    </row>
    <row r="63" spans="1:7" x14ac:dyDescent="0.25">
      <c r="A63" s="3"/>
      <c r="B63" s="7"/>
      <c r="C63" s="5"/>
    </row>
  </sheetData>
  <mergeCells count="12">
    <mergeCell ref="A62:G62"/>
    <mergeCell ref="A1:G1"/>
    <mergeCell ref="A2:G2"/>
    <mergeCell ref="A3:G3"/>
    <mergeCell ref="D8:E8"/>
    <mergeCell ref="D10:E10"/>
    <mergeCell ref="D11:E11"/>
    <mergeCell ref="A5:G5"/>
    <mergeCell ref="A6:G6"/>
    <mergeCell ref="A7:B7"/>
    <mergeCell ref="D7:F7"/>
    <mergeCell ref="D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5-YEAR PROJECTION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SISC India</cp:lastModifiedBy>
  <dcterms:created xsi:type="dcterms:W3CDTF">2025-10-28T13:56:14Z</dcterms:created>
  <dcterms:modified xsi:type="dcterms:W3CDTF">2026-01-12T10:58:32Z</dcterms:modified>
</cp:coreProperties>
</file>